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dministrateur\Downloads\"/>
    </mc:Choice>
  </mc:AlternateContent>
  <xr:revisionPtr revIDLastSave="0" documentId="13_ncr:1_{FA682D1E-32AB-4AE6-80A2-BD606F815DF2}" xr6:coauthVersionLast="47" xr6:coauthVersionMax="47" xr10:uidLastSave="{00000000-0000-0000-0000-000000000000}"/>
  <bookViews>
    <workbookView xWindow="-120" yWindow="-120" windowWidth="29040" windowHeight="15720" xr2:uid="{00000000-000D-0000-FFFF-FFFF00000000}"/>
  </bookViews>
  <sheets>
    <sheet name="Auto-évaluation patrimoniale" sheetId="1" r:id="rId1"/>
    <sheet name="Aide + Synthès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1" l="1"/>
  <c r="C33" i="1"/>
  <c r="C35" i="1"/>
  <c r="C29" i="1"/>
  <c r="C27" i="1"/>
  <c r="C14" i="1"/>
  <c r="D29" i="1"/>
  <c r="D21" i="1"/>
  <c r="B22" i="1"/>
  <c r="D22" i="1" s="1"/>
  <c r="B21" i="1"/>
  <c r="C54" i="1"/>
  <c r="C52" i="1"/>
  <c r="C39" i="1"/>
  <c r="D7" i="1"/>
  <c r="C42" i="1" s="1"/>
  <c r="C48" i="1"/>
  <c r="C32" i="1"/>
  <c r="C30" i="1"/>
  <c r="D44" i="1"/>
  <c r="D47" i="1"/>
  <c r="D46" i="1"/>
  <c r="D45" i="1"/>
  <c r="D53" i="1"/>
  <c r="D32" i="1"/>
  <c r="D35" i="1"/>
  <c r="D14" i="1"/>
  <c r="D52" i="1"/>
  <c r="D57" i="1"/>
  <c r="D55" i="1"/>
  <c r="D40" i="1"/>
  <c r="D39" i="1"/>
  <c r="D41" i="1"/>
  <c r="D48" i="1"/>
  <c r="D43" i="1"/>
  <c r="D42" i="1"/>
  <c r="D19" i="1"/>
  <c r="C19" i="1"/>
  <c r="D30" i="1"/>
  <c r="D27" i="1"/>
  <c r="B23" i="1"/>
  <c r="D23" i="1" s="1"/>
  <c r="C14" i="2" l="1"/>
  <c r="C12" i="2"/>
  <c r="C47" i="1"/>
  <c r="C13" i="2" s="1"/>
  <c r="C23" i="1"/>
  <c r="D13" i="1"/>
  <c r="B11" i="2" s="1"/>
  <c r="D26" i="1"/>
  <c r="B12" i="2" s="1"/>
  <c r="D51" i="1"/>
  <c r="B14" i="2" s="1"/>
  <c r="C21" i="1"/>
  <c r="C11" i="2" s="1"/>
  <c r="D38" i="1"/>
  <c r="B13" i="2" s="1"/>
  <c r="C22" i="1"/>
  <c r="B15" i="2" l="1"/>
</calcChain>
</file>

<file path=xl/sharedStrings.xml><?xml version="1.0" encoding="utf-8"?>
<sst xmlns="http://schemas.openxmlformats.org/spreadsheetml/2006/main" count="96" uniqueCount="67">
  <si>
    <t>GUIDE D’AUTO-ÉVALUATION PATRIMONIALE</t>
  </si>
  <si>
    <t>Ce questionnaire vous permet de faire un rapide état des lieux de votre situation patrimoniale.
Il met en lumière vos forces et axes d’amélioration autour de quatre piliers : Épargne, Endettement, Fiscalité &amp; Retraite, Transmission &amp; Immobilier.
Une fois complété, vous pouvez le transmettre à votre conseiller pour un débrief personnalisé.</t>
  </si>
  <si>
    <t>Élément</t>
  </si>
  <si>
    <t>Donnée à renseigner</t>
  </si>
  <si>
    <t>Indicateur / Commentaire</t>
  </si>
  <si>
    <t>Situation familiale</t>
  </si>
  <si>
    <t>Nombre d’enfants</t>
  </si>
  <si>
    <t>Âge des enfants</t>
  </si>
  <si>
    <t>Revenus mensuels nets du foyer (€)</t>
  </si>
  <si>
    <t>Charges mensuelles (hors crédits) (€)</t>
  </si>
  <si>
    <t>Crédits immobiliers (mensualité totale) (€)</t>
  </si>
  <si>
    <t>Épargne disponible immédiate (€)</t>
  </si>
  <si>
    <t>Taux d’endettement</t>
  </si>
  <si>
    <t>Épargne de précaution (mois de dépenses)</t>
  </si>
  <si>
    <t>Épargne suffisante pour rembourser crédits conso ?</t>
  </si>
  <si>
    <t>Propriétaire de la résidence principale ?</t>
  </si>
  <si>
    <t>Investissement(s) locatif(s) ?</t>
  </si>
  <si>
    <t>Résidence secondaire ?</t>
  </si>
  <si>
    <t>Impôt sur le revenu annuel (€)</t>
  </si>
  <si>
    <t>Tranche marginale d’imposition</t>
  </si>
  <si>
    <t>Enfants majeurs ?</t>
  </si>
  <si>
    <t>Épargne &amp; Endettement</t>
  </si>
  <si>
    <t>Immobilier</t>
  </si>
  <si>
    <t>Fiscalité &amp; Retraite</t>
  </si>
  <si>
    <t>Transmission &amp; Famille</t>
  </si>
  <si>
    <t>Crédits à la consommation (mensualité totale) (€)</t>
  </si>
  <si>
    <t>Mont total crédit à la consommation (€)</t>
  </si>
  <si>
    <t>Non</t>
  </si>
  <si>
    <t>AIDE</t>
  </si>
  <si>
    <t>COORDONNEES</t>
  </si>
  <si>
    <t>Vous avez besoin d'aide pour remplir ce guide ? Vous rencontrez un bug et vous souhaitez nous le soumettre ?  Vous souhaitez simplement échanger ? Mes coordonnées sont juste en dessous.</t>
  </si>
  <si>
    <t xml:space="preserve">
Mail : christophe@land-patrimoine.com
Téléphone : 06.76.72.80.93.
Site Internet : https://www.land-patrimoine.com </t>
  </si>
  <si>
    <t>Célibataire</t>
  </si>
  <si>
    <t>Dispositifs prévus pour vos enfants (donation, assurance vie enfants, etc.)</t>
  </si>
  <si>
    <t>Dispositifs prévus pour vos parents (donation, assurance vie enfants, etc.)</t>
  </si>
  <si>
    <t>Parents vivants ?</t>
  </si>
  <si>
    <t>SCORE</t>
  </si>
  <si>
    <t>Valeur estimée de la résidence principale (€)</t>
  </si>
  <si>
    <t>Valeur estimée de la résidence secondaire (€)</t>
  </si>
  <si>
    <t>Crédits locatifs mensuels (€)</t>
  </si>
  <si>
    <t>Crédit mensuel résidence principale (€)</t>
  </si>
  <si>
    <t>Revenus locatifs mensuels hors charges (€)</t>
  </si>
  <si>
    <t>Crédit mensuel résidence secondaire (€)</t>
  </si>
  <si>
    <t>Avez-vous abordé avec votre famille (parent / enfant / conjoint) les aspects transmission / donation / assurance vie / prévoyance ?</t>
  </si>
  <si>
    <t>Patrimoine net estimé(€)</t>
  </si>
  <si>
    <t>Votre tranche d'âge</t>
  </si>
  <si>
    <t>&lt;30 ans</t>
  </si>
  <si>
    <t>Avez-vous une stratégie transmission / donation / assurance vie / prévoyance ?</t>
  </si>
  <si>
    <t>Avez-vous un Plan Epargne Actions (PEA)?</t>
  </si>
  <si>
    <t>Avez-vous une Assurance vie?</t>
  </si>
  <si>
    <t>Avez-vous un Plan Epargne Retraite (PER)?</t>
  </si>
  <si>
    <t>Avez-vous calculé vos revenus à la retraite?</t>
  </si>
  <si>
    <t>Investissez-vous en FCPI / FIP ?</t>
  </si>
  <si>
    <t>Avez-vous de l'immo (PINEL / LMNP / Malraux …) ?</t>
  </si>
  <si>
    <t>Avez-vous d'autres supports d'investissement (crypto / Provate equity / …) ?</t>
  </si>
  <si>
    <t>SCORE SUR 10</t>
  </si>
  <si>
    <t>Commentaire</t>
  </si>
  <si>
    <t xml:space="preserve"> Peut être est-ce le moment de revoir ensemble votre stratégie. </t>
  </si>
  <si>
    <t>=&gt; RETROUVER LE RESULTAT DANS L'ONGLET SUIVANT</t>
  </si>
  <si>
    <t>Score global</t>
  </si>
  <si>
    <t>Informations générales</t>
  </si>
  <si>
    <t>Budget et endettement</t>
  </si>
  <si>
    <t xml:space="preserve"> Immobilier</t>
  </si>
  <si>
    <t>Fiscalité et retraite</t>
  </si>
  <si>
    <t>Transmission et famille</t>
  </si>
  <si>
    <t xml:space="preserve"> SYNTHESE</t>
  </si>
  <si>
    <t>Avez-vous des revenus indépendant de votre travail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</si>
</sst>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
    <numFmt numFmtId="166" formatCode="0.0"/>
  </numFmts>
  <fonts count="14" x14ac:knownFonts="1">
    <font>
      <sz val="11"/>
      <color theme="1"/>
      <name val="Calibri"/>
      <family val="2"/>
      <scheme val="minor"/>
    </font>
    <font>
      <sz val="11"/>
      <color theme="1"/>
      <name val="Calibri"/>
      <family val="2"/>
      <scheme val="minor"/>
    </font>
    <font>
      <b/>
      <sz val="14"/>
      <color rgb="FFFFFFFF"/>
      <name val="Montserrat"/>
      <family val="3"/>
    </font>
    <font>
      <sz val="11"/>
      <color theme="1"/>
      <name val="Montserrat"/>
      <family val="3"/>
    </font>
    <font>
      <b/>
      <sz val="11"/>
      <color theme="1"/>
      <name val="Montserrat"/>
      <family val="3"/>
    </font>
    <font>
      <b/>
      <sz val="12"/>
      <color rgb="FFFFFFFF"/>
      <name val="Montserrat"/>
      <family val="3"/>
    </font>
    <font>
      <b/>
      <sz val="11"/>
      <name val="Montserrat"/>
      <family val="3"/>
    </font>
    <font>
      <sz val="11"/>
      <name val="Montserrat"/>
      <family val="3"/>
    </font>
    <font>
      <b/>
      <sz val="24"/>
      <color theme="0"/>
      <name val="Montserrat"/>
      <family val="3"/>
    </font>
    <font>
      <b/>
      <sz val="24"/>
      <color theme="1"/>
      <name val="Montserrat"/>
      <family val="3"/>
    </font>
    <font>
      <b/>
      <sz val="20"/>
      <color theme="1"/>
      <name val="Montserrat"/>
      <family val="3"/>
    </font>
    <font>
      <sz val="20"/>
      <color theme="1"/>
      <name val="Montserrat"/>
      <family val="3"/>
    </font>
    <font>
      <b/>
      <sz val="20"/>
      <color rgb="FFFFFFFF"/>
      <name val="Montserrat"/>
      <family val="3"/>
    </font>
    <font>
      <sz val="11"/>
      <color theme="1" tint="0.249977111117893"/>
      <name val="Montserrat"/>
      <family val="3"/>
    </font>
  </fonts>
  <fills count="6">
    <fill>
      <patternFill patternType="none"/>
    </fill>
    <fill>
      <patternFill patternType="gray125"/>
    </fill>
    <fill>
      <patternFill patternType="solid">
        <fgColor rgb="FFA4C9B6"/>
        <bgColor rgb="FF4472C4"/>
      </patternFill>
    </fill>
    <fill>
      <patternFill patternType="solid">
        <fgColor rgb="FFA4C9B6"/>
        <bgColor indexed="64"/>
      </patternFill>
    </fill>
    <fill>
      <patternFill patternType="solid">
        <fgColor rgb="FFFBF1DD"/>
        <bgColor indexed="64"/>
      </patternFill>
    </fill>
    <fill>
      <patternFill patternType="solid">
        <fgColor rgb="FFF5F0E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2" fillId="2" borderId="0" xfId="0" applyFont="1" applyFill="1" applyAlignment="1">
      <alignment horizontal="center" vertical="center" wrapText="1"/>
    </xf>
    <xf numFmtId="0" fontId="3" fillId="3" borderId="0" xfId="0" applyFont="1" applyFill="1"/>
    <xf numFmtId="0" fontId="3" fillId="0" borderId="0" xfId="0" applyFont="1"/>
    <xf numFmtId="0" fontId="5" fillId="2" borderId="0" xfId="0" applyFont="1" applyFill="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vertical="top" wrapText="1"/>
    </xf>
    <xf numFmtId="0" fontId="3" fillId="0" borderId="0" xfId="0" applyFont="1" applyAlignment="1">
      <alignment horizontal="center"/>
    </xf>
    <xf numFmtId="166" fontId="4" fillId="0" borderId="0" xfId="0" applyNumberFormat="1" applyFont="1" applyAlignment="1">
      <alignment horizontal="center"/>
    </xf>
    <xf numFmtId="0" fontId="7" fillId="0" borderId="1" xfId="0" applyFont="1" applyBorder="1" applyAlignment="1">
      <alignment horizontal="center" vertical="center" wrapText="1"/>
    </xf>
    <xf numFmtId="166" fontId="3" fillId="0" borderId="0" xfId="0" applyNumberFormat="1" applyFont="1" applyAlignment="1">
      <alignment horizontal="center"/>
    </xf>
    <xf numFmtId="0" fontId="8" fillId="3" borderId="0" xfId="0" quotePrefix="1" applyFont="1" applyFill="1" applyBorder="1" applyAlignment="1">
      <alignment horizontal="center" vertical="top" wrapText="1"/>
    </xf>
    <xf numFmtId="0" fontId="9" fillId="0" borderId="0" xfId="0" quotePrefix="1" applyFont="1" applyFill="1" applyBorder="1" applyAlignment="1">
      <alignment vertical="top" wrapText="1"/>
    </xf>
    <xf numFmtId="166" fontId="3" fillId="0" borderId="1" xfId="0" applyNumberFormat="1" applyFont="1" applyBorder="1" applyAlignment="1">
      <alignment horizontal="center" vertical="top" wrapText="1"/>
    </xf>
    <xf numFmtId="0" fontId="12" fillId="2" borderId="0" xfId="0" applyFont="1" applyFill="1" applyAlignment="1">
      <alignment horizontal="center" vertical="center" wrapText="1"/>
    </xf>
    <xf numFmtId="0" fontId="11" fillId="3" borderId="0" xfId="0" applyFont="1" applyFill="1"/>
    <xf numFmtId="0" fontId="6" fillId="4" borderId="1" xfId="0" applyFont="1" applyFill="1" applyBorder="1" applyAlignment="1">
      <alignment horizontal="center" vertical="center" wrapText="1"/>
    </xf>
    <xf numFmtId="0" fontId="4" fillId="4" borderId="1" xfId="0" applyFont="1" applyFill="1" applyBorder="1" applyAlignment="1">
      <alignment vertical="top" wrapText="1"/>
    </xf>
    <xf numFmtId="0" fontId="10" fillId="3" borderId="1" xfId="0" applyFont="1" applyFill="1" applyBorder="1" applyAlignment="1">
      <alignment vertical="top" wrapText="1"/>
    </xf>
    <xf numFmtId="166" fontId="10" fillId="3" borderId="1" xfId="0" applyNumberFormat="1" applyFont="1" applyFill="1" applyBorder="1" applyAlignment="1">
      <alignment horizontal="center" vertical="top" wrapText="1"/>
    </xf>
    <xf numFmtId="0" fontId="11" fillId="3" borderId="1" xfId="0" applyFont="1" applyFill="1" applyBorder="1" applyAlignment="1">
      <alignment vertical="top" wrapText="1"/>
    </xf>
    <xf numFmtId="0" fontId="4" fillId="4" borderId="0" xfId="0" applyFont="1" applyFill="1" applyAlignment="1">
      <alignment horizontal="center" vertical="top" wrapText="1"/>
    </xf>
    <xf numFmtId="0" fontId="4" fillId="4" borderId="0" xfId="0" applyFont="1" applyFill="1" applyAlignment="1">
      <alignment horizontal="center"/>
    </xf>
    <xf numFmtId="0" fontId="3" fillId="4" borderId="1" xfId="0" applyFont="1" applyFill="1" applyBorder="1" applyAlignment="1">
      <alignment vertical="top" wrapText="1"/>
    </xf>
    <xf numFmtId="0" fontId="7" fillId="4" borderId="1" xfId="0" applyFont="1" applyFill="1" applyBorder="1" applyAlignment="1">
      <alignment horizontal="center" vertical="center" wrapText="1"/>
    </xf>
    <xf numFmtId="164" fontId="13" fillId="5" borderId="1" xfId="0" applyNumberFormat="1" applyFont="1" applyFill="1" applyBorder="1" applyAlignment="1">
      <alignment horizontal="center" vertical="top" wrapText="1"/>
    </xf>
    <xf numFmtId="9" fontId="13" fillId="5" borderId="1" xfId="1" applyFont="1" applyFill="1" applyBorder="1" applyAlignment="1">
      <alignment horizontal="center" vertical="top" wrapText="1"/>
    </xf>
    <xf numFmtId="0" fontId="13" fillId="5" borderId="1" xfId="0" applyFont="1" applyFill="1" applyBorder="1" applyAlignment="1">
      <alignment horizontal="center" vertical="top" wrapText="1"/>
    </xf>
    <xf numFmtId="164" fontId="13" fillId="5" borderId="1" xfId="0" applyNumberFormat="1" applyFont="1" applyFill="1" applyBorder="1" applyAlignment="1">
      <alignment horizontal="center" vertical="center" wrapText="1"/>
    </xf>
    <xf numFmtId="165" fontId="13" fillId="5" borderId="1" xfId="1" applyNumberFormat="1" applyFont="1" applyFill="1" applyBorder="1" applyAlignment="1">
      <alignment horizontal="center" vertical="center" wrapText="1"/>
    </xf>
    <xf numFmtId="2" fontId="13" fillId="5"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cellXfs>
  <cellStyles count="2">
    <cellStyle name="Normal" xfId="0" builtinId="0"/>
    <cellStyle name="Pourcentage" xfId="1" builtinId="5"/>
  </cellStyles>
  <dxfs count="120">
    <dxf>
      <fill>
        <patternFill>
          <bgColor rgb="FFFF0000"/>
        </patternFill>
      </fill>
    </dxf>
    <dxf>
      <fill>
        <patternFill>
          <bgColor rgb="FFFFC000"/>
        </patternFill>
      </fill>
    </dxf>
    <dxf>
      <fill>
        <patternFill>
          <bgColor rgb="FFA4C9B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A4C9B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A4C9B6"/>
        </patternFill>
      </fill>
    </dxf>
    <dxf>
      <fill>
        <patternFill>
          <bgColor rgb="FFA4C9B6"/>
        </patternFill>
      </fill>
    </dxf>
    <dxf>
      <fill>
        <patternFill>
          <bgColor rgb="FFFF0000"/>
        </patternFill>
      </fill>
    </dxf>
    <dxf>
      <fill>
        <patternFill>
          <bgColor rgb="FFFFC000"/>
        </patternFill>
      </fill>
    </dxf>
    <dxf>
      <fill>
        <patternFill>
          <bgColor rgb="FFA4C9B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A4C9B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A4C9B6"/>
        </patternFill>
      </fill>
    </dxf>
    <dxf>
      <fill>
        <patternFill>
          <bgColor rgb="FFFF0000"/>
        </patternFill>
      </fill>
    </dxf>
    <dxf>
      <fill>
        <patternFill>
          <bgColor rgb="FFFFC000"/>
        </patternFill>
      </fill>
    </dxf>
    <dxf>
      <fill>
        <patternFill>
          <bgColor rgb="FFA4C9B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A4C9B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A4C9B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s>
  <tableStyles count="0" defaultTableStyle="TableStyleMedium9" defaultPivotStyle="PivotStyleLight16"/>
  <colors>
    <mruColors>
      <color rgb="FFA4C9B6"/>
      <color rgb="FFF5F0E7"/>
      <color rgb="FFFB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9"/>
  <sheetViews>
    <sheetView tabSelected="1" workbookViewId="0">
      <selection activeCell="A2" sqref="A2:C3"/>
    </sheetView>
  </sheetViews>
  <sheetFormatPr baseColWidth="10" defaultColWidth="9.140625" defaultRowHeight="20.25" x14ac:dyDescent="0.45"/>
  <cols>
    <col min="1" max="1" width="59.28515625" style="3" customWidth="1"/>
    <col min="2" max="2" width="46.7109375" style="3" customWidth="1"/>
    <col min="3" max="3" width="40" style="3" hidden="1" customWidth="1"/>
    <col min="4" max="4" width="9.140625" style="3" hidden="1" customWidth="1"/>
    <col min="5" max="5" width="62.5703125" style="3" customWidth="1"/>
    <col min="6" max="16384" width="9.140625" style="3"/>
  </cols>
  <sheetData>
    <row r="1" spans="1:4" x14ac:dyDescent="0.45">
      <c r="A1" s="1" t="s">
        <v>0</v>
      </c>
      <c r="B1" s="2"/>
      <c r="C1" s="2"/>
    </row>
    <row r="2" spans="1:4" x14ac:dyDescent="0.45">
      <c r="A2" s="21" t="s">
        <v>1</v>
      </c>
      <c r="B2" s="22"/>
      <c r="C2" s="22"/>
    </row>
    <row r="3" spans="1:4" ht="101.25" customHeight="1" x14ac:dyDescent="0.45">
      <c r="A3" s="22"/>
      <c r="B3" s="22"/>
      <c r="C3" s="22"/>
    </row>
    <row r="5" spans="1:4" x14ac:dyDescent="0.45">
      <c r="A5" s="4" t="s">
        <v>60</v>
      </c>
      <c r="B5" s="2"/>
      <c r="C5" s="2"/>
    </row>
    <row r="6" spans="1:4" x14ac:dyDescent="0.45">
      <c r="A6" s="16" t="s">
        <v>2</v>
      </c>
      <c r="B6" s="16" t="s">
        <v>3</v>
      </c>
      <c r="C6" s="5" t="s">
        <v>4</v>
      </c>
    </row>
    <row r="7" spans="1:4" x14ac:dyDescent="0.45">
      <c r="A7" s="23" t="s">
        <v>45</v>
      </c>
      <c r="B7" s="27" t="s">
        <v>46</v>
      </c>
      <c r="C7" s="6"/>
      <c r="D7" s="3">
        <f>IF(AND($B$7="&lt;30 ans",$B$14&gt;100500),1,IF(AND($B$7="30 à 39ans",$B$14&gt;327500),2,IF(AND($B$7="40 à49 ans",$B$14&gt;506100),3,IF(AND($B$7="50 à 59 ans",$B$14&gt;653500),4,IF(AND($B$7="60 à 69 ans",$B$14&gt;677100),5,IF(AND($B$7="&gt;70 ans",$B$14&gt;627600),6,))))))</f>
        <v>0</v>
      </c>
    </row>
    <row r="8" spans="1:4" x14ac:dyDescent="0.45">
      <c r="A8" s="23" t="s">
        <v>5</v>
      </c>
      <c r="B8" s="27" t="s">
        <v>32</v>
      </c>
      <c r="C8" s="6"/>
    </row>
    <row r="9" spans="1:4" x14ac:dyDescent="0.45">
      <c r="A9" s="23" t="s">
        <v>6</v>
      </c>
      <c r="B9" s="27"/>
      <c r="C9" s="6"/>
    </row>
    <row r="10" spans="1:4" x14ac:dyDescent="0.45">
      <c r="A10" s="23" t="s">
        <v>7</v>
      </c>
      <c r="B10" s="27"/>
      <c r="C10" s="6"/>
    </row>
    <row r="12" spans="1:4" x14ac:dyDescent="0.45">
      <c r="A12" s="4" t="s">
        <v>61</v>
      </c>
      <c r="B12" s="2"/>
      <c r="C12" s="2"/>
      <c r="D12" s="7" t="s">
        <v>36</v>
      </c>
    </row>
    <row r="13" spans="1:4" x14ac:dyDescent="0.45">
      <c r="A13" s="16" t="s">
        <v>2</v>
      </c>
      <c r="B13" s="16" t="s">
        <v>3</v>
      </c>
      <c r="C13" s="5" t="s">
        <v>4</v>
      </c>
      <c r="D13" s="8">
        <f>SUM(D14:D23)</f>
        <v>3</v>
      </c>
    </row>
    <row r="14" spans="1:4" ht="31.5" customHeight="1" x14ac:dyDescent="0.45">
      <c r="A14" s="23" t="s">
        <v>44</v>
      </c>
      <c r="B14" s="28">
        <v>0</v>
      </c>
      <c r="C14" s="9" t="str">
        <f>IF(AND($B$7="&lt;30 ans",$B$14&gt;100500),"Votre patrimoine est supérieur à 90% des gens dans votre tranche d'âge.",IF(AND($B$7="30 à 39ans",$B$14&gt;327500),"Votre patrimoine est supérieur à 90% des gens dans votre tranche d'âge.",IF(AND($B$7="40 à 49 ans",$B$14&gt;506100),"Votre patrimoine est supérieur à 90% des gens dans votre tranche d'âge.",IF(AND($B$7="50 à 59 ans",$B$14&gt;653500),"Votre patrimoine est supérieur à 90% des gens dans votre tranche d'âge.",IF(AND($B$7="60 à 69 ans",$B$14&gt;677100),"Votre patrimoine est supérieur à 90% des gens dans votre tranche d'âge.",IF(AND($B$7="&gt;70 ans",$B$14&gt;627600),"Votre patrimoine est supérieur à 90% des gens dans votre tranche d'âge.",""))))))</f>
        <v/>
      </c>
      <c r="D14" s="8">
        <f>IF(AND($B$7="&lt;30 ans",$B$14&gt;100500),1,IF(AND($B$7="30 à 39ans",$B$14&gt;327500),1,IF(AND($B$7="40 à49 ans",$B$14&gt;506100),1,IF(AND($B$7="50 à 59 ans",$B$14&gt;653500),1,IF(AND($B$7="60 à 69 ans",$B$14&gt;677100),1,IF(AND($B$7="&gt;70 ans",$B$14&gt;627600),1,))))))</f>
        <v>0</v>
      </c>
    </row>
    <row r="15" spans="1:4" x14ac:dyDescent="0.45">
      <c r="A15" s="23" t="s">
        <v>8</v>
      </c>
      <c r="B15" s="28">
        <v>0</v>
      </c>
      <c r="C15" s="6"/>
      <c r="D15" s="10"/>
    </row>
    <row r="16" spans="1:4" x14ac:dyDescent="0.45">
      <c r="A16" s="23" t="s">
        <v>9</v>
      </c>
      <c r="B16" s="28">
        <v>0</v>
      </c>
      <c r="C16" s="6"/>
      <c r="D16" s="10"/>
    </row>
    <row r="17" spans="1:4" x14ac:dyDescent="0.45">
      <c r="A17" s="23" t="s">
        <v>10</v>
      </c>
      <c r="B17" s="28">
        <v>0</v>
      </c>
      <c r="C17" s="6"/>
      <c r="D17" s="10"/>
    </row>
    <row r="18" spans="1:4" ht="30" customHeight="1" x14ac:dyDescent="0.45">
      <c r="A18" s="23" t="s">
        <v>25</v>
      </c>
      <c r="B18" s="28">
        <v>0</v>
      </c>
      <c r="C18" s="6"/>
      <c r="D18" s="10"/>
    </row>
    <row r="19" spans="1:4" ht="27.75" customHeight="1" x14ac:dyDescent="0.45">
      <c r="A19" s="23" t="s">
        <v>26</v>
      </c>
      <c r="B19" s="28">
        <v>0</v>
      </c>
      <c r="C19" s="6" t="str">
        <f>IF(B19&gt;0,"Attention, vous avez au moins un crédit à la consommation !","Vous n'avez pas de crédit à la consommation, c'est parfait !")</f>
        <v>Vous n'avez pas de crédit à la consommation, c'est parfait !</v>
      </c>
      <c r="D19" s="10">
        <f>IF(B19&gt;0,0,1)</f>
        <v>1</v>
      </c>
    </row>
    <row r="20" spans="1:4" x14ac:dyDescent="0.45">
      <c r="A20" s="23" t="s">
        <v>11</v>
      </c>
      <c r="B20" s="28">
        <v>0</v>
      </c>
      <c r="C20" s="6"/>
      <c r="D20" s="10"/>
    </row>
    <row r="21" spans="1:4" ht="24.75" customHeight="1" x14ac:dyDescent="0.45">
      <c r="A21" s="23" t="s">
        <v>12</v>
      </c>
      <c r="B21" s="29">
        <f>IF(B15&lt;&gt;0,((B18+B17)/B15),0)</f>
        <v>0</v>
      </c>
      <c r="C21" s="6" t="str">
        <f>IF(B21&lt;0.2,"Votre taux d'endettement est faible.",IF(AND(B21&gt;0.2,B21&lt;=0.35),"Votre taux d'endettement est maîtrisé,","Votre taux d'endettement dépasse les 35%."))</f>
        <v>Votre taux d'endettement est faible.</v>
      </c>
      <c r="D21" s="10">
        <f>IF(B21&lt;0.2,1,IF(AND(B21&gt;0.2,B21&lt;=0.35),0.5,0))</f>
        <v>1</v>
      </c>
    </row>
    <row r="22" spans="1:4" ht="21" customHeight="1" x14ac:dyDescent="0.45">
      <c r="A22" s="23" t="s">
        <v>13</v>
      </c>
      <c r="B22" s="30">
        <f>IF((B16+B17+B18)&lt;&gt;0,B20/(B16+B17+B18),0)</f>
        <v>0</v>
      </c>
      <c r="C22" s="6" t="str">
        <f>IF(B22&gt;6,"Votre épargne de précaution est suffisante.",IF(AND(B22&gt;3,B22&lt;=6),"Votre épargne de précaution est insuffisante.","Votre épargne de précaution est trop faible."))</f>
        <v>Votre épargne de précaution est trop faible.</v>
      </c>
      <c r="D22" s="10">
        <f>IF(B22&gt;6,1,IF(AND(B22&gt;3,B22&lt;=6),0.5,0))</f>
        <v>0</v>
      </c>
    </row>
    <row r="23" spans="1:4" ht="17.25" customHeight="1" x14ac:dyDescent="0.45">
      <c r="A23" s="23" t="s">
        <v>14</v>
      </c>
      <c r="B23" s="31" t="str">
        <f>IF(B20&gt;=B19,"Oui","Non")</f>
        <v>Oui</v>
      </c>
      <c r="C23" s="6" t="str">
        <f>IF(B23="Oui","Votre épargne disponible vous permettrait de rembourser vos crédits à la consommation.","Vous n'êtes pas en mesure de rembourser vos crédits à la consommation dans l'immédiat.")</f>
        <v>Votre épargne disponible vous permettrait de rembourser vos crédits à la consommation.</v>
      </c>
      <c r="D23" s="10">
        <f>IF(B23="Oui",1,0)</f>
        <v>1</v>
      </c>
    </row>
    <row r="24" spans="1:4" x14ac:dyDescent="0.45">
      <c r="D24" s="7"/>
    </row>
    <row r="25" spans="1:4" x14ac:dyDescent="0.45">
      <c r="A25" s="4" t="s">
        <v>62</v>
      </c>
      <c r="B25" s="2"/>
      <c r="C25" s="2"/>
      <c r="D25" s="7"/>
    </row>
    <row r="26" spans="1:4" x14ac:dyDescent="0.45">
      <c r="A26" s="16" t="s">
        <v>2</v>
      </c>
      <c r="B26" s="16" t="s">
        <v>3</v>
      </c>
      <c r="C26" s="5" t="s">
        <v>4</v>
      </c>
      <c r="D26" s="8">
        <f>SUM(D27:D35)</f>
        <v>0</v>
      </c>
    </row>
    <row r="27" spans="1:4" ht="18" customHeight="1" x14ac:dyDescent="0.45">
      <c r="A27" s="23" t="s">
        <v>15</v>
      </c>
      <c r="B27" s="27" t="s">
        <v>27</v>
      </c>
      <c r="C27" s="6" t="str">
        <f>IF(B27="Oui","Vous êtes propriétaire de votre résidence principale","Vous n'êtes pas propriétaire de votre résidence principale")</f>
        <v>Vous n'êtes pas propriétaire de votre résidence principale</v>
      </c>
      <c r="D27" s="10">
        <f>IF(B27="Oui",1,0)</f>
        <v>0</v>
      </c>
    </row>
    <row r="28" spans="1:4" ht="21.75" customHeight="1" x14ac:dyDescent="0.45">
      <c r="A28" s="23" t="s">
        <v>37</v>
      </c>
      <c r="B28" s="25"/>
      <c r="C28" s="6"/>
      <c r="D28" s="10"/>
    </row>
    <row r="29" spans="1:4" ht="21.75" customHeight="1" x14ac:dyDescent="0.45">
      <c r="A29" s="23" t="s">
        <v>40</v>
      </c>
      <c r="B29" s="25"/>
      <c r="C29" s="6" t="str">
        <f>IF(AND(B27="Oui",B29=0)," et vous n'avez pas de crédit sur celle-ci.",".")</f>
        <v>.</v>
      </c>
      <c r="D29" s="10">
        <f>IF(AND(B29=0,B27="Oui"),1,0)</f>
        <v>0</v>
      </c>
    </row>
    <row r="30" spans="1:4" ht="18.75" customHeight="1" x14ac:dyDescent="0.45">
      <c r="A30" s="23" t="s">
        <v>16</v>
      </c>
      <c r="B30" s="27" t="s">
        <v>27</v>
      </c>
      <c r="C30" s="6" t="str">
        <f>IF(B30="Oui","Vous avez au moins un investissement locatif.","Vous n'avez pas d'investissement locatif.")</f>
        <v>Vous n'avez pas d'investissement locatif.</v>
      </c>
      <c r="D30" s="10">
        <f>IF(B30="Oui",1,0)</f>
        <v>0</v>
      </c>
    </row>
    <row r="31" spans="1:4" x14ac:dyDescent="0.45">
      <c r="A31" s="23" t="s">
        <v>41</v>
      </c>
      <c r="B31" s="25"/>
      <c r="C31" s="6"/>
      <c r="D31" s="10"/>
    </row>
    <row r="32" spans="1:4" x14ac:dyDescent="0.45">
      <c r="A32" s="23" t="s">
        <v>39</v>
      </c>
      <c r="B32" s="25"/>
      <c r="C32" s="6" t="str">
        <f>IF(0.7*B31&gt;B32,"70% des loyers mensuels sont supérieurs au crédit(s).","")</f>
        <v/>
      </c>
      <c r="D32" s="10">
        <f>IF(0.7*B31&gt;B32,1,0)</f>
        <v>0</v>
      </c>
    </row>
    <row r="33" spans="1:4" ht="17.25" customHeight="1" x14ac:dyDescent="0.45">
      <c r="A33" s="23" t="s">
        <v>17</v>
      </c>
      <c r="B33" s="27" t="s">
        <v>27</v>
      </c>
      <c r="C33" s="6" t="str">
        <f>IF(B33="Oui","Vous êtes propriétaire de votre résidence secondaire.","")</f>
        <v/>
      </c>
      <c r="D33" s="10"/>
    </row>
    <row r="34" spans="1:4" ht="18.75" customHeight="1" x14ac:dyDescent="0.45">
      <c r="A34" s="23" t="s">
        <v>38</v>
      </c>
      <c r="B34" s="25"/>
      <c r="C34" s="6"/>
      <c r="D34" s="10"/>
    </row>
    <row r="35" spans="1:4" x14ac:dyDescent="0.45">
      <c r="A35" s="23" t="s">
        <v>42</v>
      </c>
      <c r="B35" s="25"/>
      <c r="C35" s="6" t="str">
        <f>IF(AND(B33="Oui",B35=0)," et vous n'avez pas de crédit sur celle-ci.","")</f>
        <v/>
      </c>
      <c r="D35" s="10">
        <f>IF(AND(B35=0,B33="Oui"),1,0)</f>
        <v>0</v>
      </c>
    </row>
    <row r="36" spans="1:4" x14ac:dyDescent="0.45">
      <c r="D36" s="7"/>
    </row>
    <row r="37" spans="1:4" x14ac:dyDescent="0.45">
      <c r="A37" s="4" t="s">
        <v>63</v>
      </c>
      <c r="B37" s="2"/>
      <c r="C37" s="2"/>
      <c r="D37" s="7"/>
    </row>
    <row r="38" spans="1:4" x14ac:dyDescent="0.45">
      <c r="A38" s="16" t="s">
        <v>2</v>
      </c>
      <c r="B38" s="16" t="s">
        <v>3</v>
      </c>
      <c r="C38" s="5" t="s">
        <v>4</v>
      </c>
      <c r="D38" s="8">
        <f>SUM(D39:D48)</f>
        <v>2</v>
      </c>
    </row>
    <row r="39" spans="1:4" ht="17.25" customHeight="1" x14ac:dyDescent="0.45">
      <c r="A39" s="23" t="s">
        <v>18</v>
      </c>
      <c r="B39" s="25">
        <v>0</v>
      </c>
      <c r="C39" s="6" t="str">
        <f>IF(B39&lt;3000,"Le montant de votre impôt sur le revenu est faible.",IF(AND(B39&gt;=3000,B39&lt;=6000),"Le montant de votre impôt sur le revenu est modéré.","Le montant de votre impôt sur le revenu est important."))</f>
        <v>Le montant de votre impôt sur le revenu est faible.</v>
      </c>
      <c r="D39" s="10">
        <f>IF(B39&lt;3000,1,IF(AND(B39&gt;=3000,B39&lt;=6000),0.5,0))</f>
        <v>1</v>
      </c>
    </row>
    <row r="40" spans="1:4" x14ac:dyDescent="0.45">
      <c r="A40" s="23" t="s">
        <v>19</v>
      </c>
      <c r="B40" s="26">
        <v>0</v>
      </c>
      <c r="C40" s="6"/>
      <c r="D40" s="10">
        <f>IF(B40&lt;0.12,1,IF(AND(B40&gt;=0.12,B40&lt;=0.3),0.5,0))</f>
        <v>1</v>
      </c>
    </row>
    <row r="41" spans="1:4" x14ac:dyDescent="0.45">
      <c r="A41" s="23" t="s">
        <v>51</v>
      </c>
      <c r="B41" s="27" t="s">
        <v>27</v>
      </c>
      <c r="C41" s="6"/>
      <c r="D41" s="10">
        <f>IF(B41="Oui",1,0)</f>
        <v>0</v>
      </c>
    </row>
    <row r="42" spans="1:4" ht="19.5" customHeight="1" x14ac:dyDescent="0.45">
      <c r="A42" s="23" t="s">
        <v>50</v>
      </c>
      <c r="B42" s="27" t="s">
        <v>27</v>
      </c>
      <c r="C42" s="6" t="str">
        <f>IF(AND(D7&lt;5,B40&gt;0.11,B42="Non"),"Saviez-vous que le Plan Epargne Retraite est un outil très puissant pour diminuer votre revenu imposable et préparer votre retraite ?",IF(AND(D7&lt;5,B39&gt;1960,B42="Oui"),"Vous avez un Plan Epargne Retraite mais votre impôt sur le revenu laisse supposer que vous pourriez optimiser  votre réduction d'impôts.",""))</f>
        <v/>
      </c>
      <c r="D42" s="10">
        <f>IF(B42="Oui",1,0)</f>
        <v>0</v>
      </c>
    </row>
    <row r="43" spans="1:4" x14ac:dyDescent="0.45">
      <c r="A43" s="23" t="s">
        <v>49</v>
      </c>
      <c r="B43" s="27" t="s">
        <v>27</v>
      </c>
      <c r="C43" s="6"/>
      <c r="D43" s="10">
        <f t="shared" ref="D43:D48" si="0">IF(B43="Oui",1,0)</f>
        <v>0</v>
      </c>
    </row>
    <row r="44" spans="1:4" x14ac:dyDescent="0.45">
      <c r="A44" s="23" t="s">
        <v>48</v>
      </c>
      <c r="B44" s="27" t="s">
        <v>27</v>
      </c>
      <c r="C44" s="6"/>
      <c r="D44" s="10">
        <f>IF(B44="Oui",0.5,0)</f>
        <v>0</v>
      </c>
    </row>
    <row r="45" spans="1:4" x14ac:dyDescent="0.45">
      <c r="A45" s="23" t="s">
        <v>52</v>
      </c>
      <c r="B45" s="27" t="s">
        <v>27</v>
      </c>
      <c r="C45" s="6"/>
      <c r="D45" s="10">
        <f>IF(B45="Oui",0.5,0)</f>
        <v>0</v>
      </c>
    </row>
    <row r="46" spans="1:4" ht="23.25" customHeight="1" x14ac:dyDescent="0.45">
      <c r="A46" s="23" t="s">
        <v>53</v>
      </c>
      <c r="B46" s="27" t="s">
        <v>27</v>
      </c>
      <c r="C46" s="6"/>
      <c r="D46" s="10">
        <f>IF(B46="Oui",0.5,0)</f>
        <v>0</v>
      </c>
    </row>
    <row r="47" spans="1:4" ht="40.5" customHeight="1" x14ac:dyDescent="0.45">
      <c r="A47" s="23" t="s">
        <v>54</v>
      </c>
      <c r="B47" s="27" t="s">
        <v>27</v>
      </c>
      <c r="C47" s="6" t="str">
        <f>IF(SUM(D42:D47)&lt;2,"Il y a plusieurs pistes que vous n'avez pas encore explorées au niveau fiscalité / retraite. Un rendez-vous avec un CGP pourrait vous aider à y voir plus clair.","Vous avez déjà exploré de nombreuses pistes au niveau fiscalité / retraite. Peut être est-ce le moment de faire un point sur tout cela et vérifier leur efficacité.")</f>
        <v>Il y a plusieurs pistes que vous n'avez pas encore explorées au niveau fiscalité / retraite. Un rendez-vous avec un CGP pourrait vous aider à y voir plus clair.</v>
      </c>
      <c r="D47" s="10">
        <f>IF(B47="Oui",0.5,0)</f>
        <v>0</v>
      </c>
    </row>
    <row r="48" spans="1:4" ht="25.5" customHeight="1" x14ac:dyDescent="0.45">
      <c r="A48" s="23" t="s">
        <v>66</v>
      </c>
      <c r="B48" s="27" t="s">
        <v>27</v>
      </c>
      <c r="C48" s="6" t="str">
        <f>IF(B48="Oui","Vous pouvez continuer à développer vos sources de revenus du capital.","Vous devez développer d'autres sources de revenus et l'investissement est une des réponses.")</f>
        <v>Vous devez développer d'autres sources de revenus et l'investissement est une des réponses.</v>
      </c>
      <c r="D48" s="10">
        <f t="shared" si="0"/>
        <v>0</v>
      </c>
    </row>
    <row r="49" spans="1:4" x14ac:dyDescent="0.45">
      <c r="D49" s="7"/>
    </row>
    <row r="50" spans="1:4" x14ac:dyDescent="0.45">
      <c r="A50" s="4" t="s">
        <v>64</v>
      </c>
      <c r="B50" s="2"/>
      <c r="C50" s="2"/>
      <c r="D50" s="7"/>
    </row>
    <row r="51" spans="1:4" x14ac:dyDescent="0.45">
      <c r="A51" s="16" t="s">
        <v>2</v>
      </c>
      <c r="B51" s="16" t="s">
        <v>3</v>
      </c>
      <c r="C51" s="5" t="s">
        <v>4</v>
      </c>
      <c r="D51" s="8">
        <f>SUM(D52:D57)</f>
        <v>0</v>
      </c>
    </row>
    <row r="52" spans="1:4" ht="69.75" customHeight="1" x14ac:dyDescent="0.45">
      <c r="A52" s="24" t="s">
        <v>43</v>
      </c>
      <c r="B52" s="27" t="s">
        <v>27</v>
      </c>
      <c r="C52" s="9" t="str">
        <f>IF(B52="Oui","Vous avez déjà abordé avec votre famille les aspects transmission / donation / assurance-vie / prévoyance, c'est une très bonne chose.","Vous devriez aborder avec votre famille les aspects transmission / donation / assurance-vie / prévoyance, ces sujets doivent être préparés.")</f>
        <v>Vous devriez aborder avec votre famille les aspects transmission / donation / assurance-vie / prévoyance, ces sujets doivent être préparés.</v>
      </c>
      <c r="D52" s="10">
        <f>IF(B52="Oui",2,0)</f>
        <v>0</v>
      </c>
    </row>
    <row r="53" spans="1:4" ht="40.5" x14ac:dyDescent="0.45">
      <c r="A53" s="24" t="s">
        <v>47</v>
      </c>
      <c r="B53" s="27" t="s">
        <v>27</v>
      </c>
      <c r="C53" s="9" t="s">
        <v>57</v>
      </c>
      <c r="D53" s="10">
        <f>IF(B53="Oui",1,0)</f>
        <v>0</v>
      </c>
    </row>
    <row r="54" spans="1:4" ht="19.5" customHeight="1" x14ac:dyDescent="0.45">
      <c r="A54" s="23" t="s">
        <v>20</v>
      </c>
      <c r="B54" s="27" t="s">
        <v>27</v>
      </c>
      <c r="C54" s="6" t="str">
        <f>IF(B54="Oui","Vous avez un ou plusieurs enfants majeurs, il est peut être temps de mettre en place ou de vérifier les dispositifs mis en place.", "Si vous avez des enfants mineurs, il est peut être temps de constituer un patrimoine à leurs transmettre pour les moments importants de leur vie(étude, permis de conduire, apport immobilier).")</f>
        <v>Si vous avez des enfants mineurs, il est peut être temps de constituer un patrimoine à leurs transmettre pour les moments importants de leur vie(étude, permis de conduire, apport immobilier).</v>
      </c>
      <c r="D54" s="10"/>
    </row>
    <row r="55" spans="1:4" ht="40.5" x14ac:dyDescent="0.45">
      <c r="A55" s="23" t="s">
        <v>33</v>
      </c>
      <c r="B55" s="27" t="s">
        <v>27</v>
      </c>
      <c r="C55" s="6"/>
      <c r="D55" s="10">
        <f t="shared" ref="D55" si="1">IF(B55="Oui",1,0)</f>
        <v>0</v>
      </c>
    </row>
    <row r="56" spans="1:4" x14ac:dyDescent="0.45">
      <c r="A56" s="23" t="s">
        <v>35</v>
      </c>
      <c r="B56" s="27" t="s">
        <v>27</v>
      </c>
      <c r="C56" s="6" t="str">
        <f>IF(B56="Oui"," Vos parents sont vivants, il est peut être temps de mettre en place ou de vérifier les dispositifs mis en place.","")</f>
        <v/>
      </c>
      <c r="D56" s="10"/>
    </row>
    <row r="57" spans="1:4" ht="40.5" x14ac:dyDescent="0.45">
      <c r="A57" s="23" t="s">
        <v>34</v>
      </c>
      <c r="B57" s="27" t="s">
        <v>27</v>
      </c>
      <c r="C57" s="6"/>
      <c r="D57" s="10">
        <f t="shared" ref="D57" si="2">IF(B57="Oui",1,0)</f>
        <v>0</v>
      </c>
    </row>
    <row r="58" spans="1:4" x14ac:dyDescent="0.45">
      <c r="D58" s="10"/>
    </row>
    <row r="59" spans="1:4" ht="77.25" customHeight="1" x14ac:dyDescent="0.45">
      <c r="A59" s="11" t="s">
        <v>58</v>
      </c>
      <c r="B59" s="11"/>
      <c r="C59" s="12"/>
    </row>
  </sheetData>
  <mergeCells count="8">
    <mergeCell ref="A59:B59"/>
    <mergeCell ref="A37:C37"/>
    <mergeCell ref="A50:C50"/>
    <mergeCell ref="A1:C1"/>
    <mergeCell ref="A2:C3"/>
    <mergeCell ref="A5:C5"/>
    <mergeCell ref="A12:C12"/>
    <mergeCell ref="A25:C25"/>
  </mergeCells>
  <conditionalFormatting sqref="B21">
    <cfRule type="expression" dxfId="119" priority="58">
      <formula>$B$21&gt;0.35</formula>
    </cfRule>
    <cfRule type="expression" dxfId="118" priority="59">
      <formula>AND($B$21&gt;=0.2,$B$21&lt;=0.35)</formula>
    </cfRule>
    <cfRule type="expression" dxfId="117" priority="60">
      <formula>$B$21&lt;0.2</formula>
    </cfRule>
  </conditionalFormatting>
  <conditionalFormatting sqref="B22">
    <cfRule type="expression" dxfId="116" priority="65">
      <formula>$B$22&gt;6</formula>
    </cfRule>
    <cfRule type="expression" dxfId="115" priority="66">
      <formula>AND($B$22&gt;=3,$B$22&lt;6)</formula>
    </cfRule>
    <cfRule type="expression" dxfId="114" priority="67">
      <formula>$B$22&lt;3</formula>
    </cfRule>
  </conditionalFormatting>
  <conditionalFormatting sqref="B23">
    <cfRule type="expression" dxfId="113" priority="63">
      <formula>$B$23="Non"</formula>
    </cfRule>
    <cfRule type="expression" dxfId="112" priority="64">
      <formula>$B$23="Oui"</formula>
    </cfRule>
  </conditionalFormatting>
  <conditionalFormatting sqref="B27">
    <cfRule type="expression" dxfId="111" priority="56">
      <formula>$B$27="Oui"</formula>
    </cfRule>
    <cfRule type="expression" dxfId="110" priority="57">
      <formula>$B$27="Non"</formula>
    </cfRule>
  </conditionalFormatting>
  <conditionalFormatting sqref="B30">
    <cfRule type="expression" dxfId="109" priority="54">
      <formula>$B$30="Oui"</formula>
    </cfRule>
    <cfRule type="expression" dxfId="108" priority="55">
      <formula>$B$30="Non"</formula>
    </cfRule>
  </conditionalFormatting>
  <conditionalFormatting sqref="B39">
    <cfRule type="expression" dxfId="107" priority="49">
      <formula>$B$39&gt;6000</formula>
    </cfRule>
    <cfRule type="expression" dxfId="106" priority="50">
      <formula>AND($B$39&gt;=3000,$B$39&lt;=6000)</formula>
    </cfRule>
    <cfRule type="expression" dxfId="105" priority="51">
      <formula>$B$39&lt;3000</formula>
    </cfRule>
  </conditionalFormatting>
  <conditionalFormatting sqref="B40:B41">
    <cfRule type="expression" dxfId="104" priority="25">
      <formula>$B$40=0.45</formula>
    </cfRule>
    <cfRule type="expression" dxfId="103" priority="26">
      <formula>$B$40=0.41</formula>
    </cfRule>
    <cfRule type="expression" dxfId="102" priority="45">
      <formula>$B$40=0.3</formula>
    </cfRule>
    <cfRule type="expression" dxfId="101" priority="46">
      <formula>$B$40=0.11</formula>
    </cfRule>
    <cfRule type="expression" dxfId="100" priority="48">
      <formula>+$B$40=0</formula>
    </cfRule>
  </conditionalFormatting>
  <conditionalFormatting sqref="B42">
    <cfRule type="expression" dxfId="99" priority="41">
      <formula>$B$42="Non"</formula>
    </cfRule>
    <cfRule type="expression" dxfId="98" priority="42">
      <formula>$B$42="Oui"</formula>
    </cfRule>
  </conditionalFormatting>
  <conditionalFormatting sqref="B43">
    <cfRule type="expression" dxfId="97" priority="43">
      <formula>$B$43="Oui"</formula>
    </cfRule>
    <cfRule type="expression" dxfId="96" priority="44">
      <formula>$B$43="Non"</formula>
    </cfRule>
  </conditionalFormatting>
  <conditionalFormatting sqref="B44">
    <cfRule type="expression" dxfId="95" priority="37">
      <formula>$B$44="Oui"</formula>
    </cfRule>
    <cfRule type="expression" dxfId="94" priority="38">
      <formula>$B$44="Non"</formula>
    </cfRule>
  </conditionalFormatting>
  <conditionalFormatting sqref="B45">
    <cfRule type="expression" dxfId="93" priority="35">
      <formula>$B$45="Non"</formula>
    </cfRule>
    <cfRule type="expression" dxfId="92" priority="36">
      <formula>$B$45="Oui"</formula>
    </cfRule>
  </conditionalFormatting>
  <conditionalFormatting sqref="B46">
    <cfRule type="expression" dxfId="91" priority="33">
      <formula>$B$46="Non"</formula>
    </cfRule>
    <cfRule type="expression" dxfId="90" priority="34">
      <formula>$B$46="Oui"</formula>
    </cfRule>
  </conditionalFormatting>
  <conditionalFormatting sqref="B47">
    <cfRule type="expression" dxfId="89" priority="39">
      <formula>$B$47="Oui"</formula>
    </cfRule>
    <cfRule type="expression" dxfId="88" priority="40">
      <formula>$B$47="Non"</formula>
    </cfRule>
  </conditionalFormatting>
  <conditionalFormatting sqref="B41">
    <cfRule type="expression" dxfId="87" priority="31">
      <formula>$B$41="Non"</formula>
    </cfRule>
    <cfRule type="expression" dxfId="86" priority="32">
      <formula>$B$41="Oui"</formula>
    </cfRule>
  </conditionalFormatting>
  <conditionalFormatting sqref="B48">
    <cfRule type="expression" dxfId="85" priority="29">
      <formula>$B$48="Oui"</formula>
    </cfRule>
    <cfRule type="expression" dxfId="84" priority="30">
      <formula>$B$48="Non"</formula>
    </cfRule>
  </conditionalFormatting>
  <conditionalFormatting sqref="B55">
    <cfRule type="expression" dxfId="83" priority="23">
      <formula>$B$55="Oui"</formula>
    </cfRule>
    <cfRule type="expression" dxfId="82" priority="24">
      <formula>$B$55="Non"</formula>
    </cfRule>
  </conditionalFormatting>
  <conditionalFormatting sqref="B57">
    <cfRule type="expression" dxfId="81" priority="21">
      <formula>$B$57="Oui"</formula>
    </cfRule>
    <cfRule type="expression" dxfId="80" priority="22">
      <formula>$B$57="Non"</formula>
    </cfRule>
  </conditionalFormatting>
  <conditionalFormatting sqref="B33 B35">
    <cfRule type="expression" dxfId="79" priority="11">
      <formula>AND($B$33="Oui",$B$35=0)</formula>
    </cfRule>
  </conditionalFormatting>
  <conditionalFormatting sqref="B52">
    <cfRule type="expression" dxfId="78" priority="19">
      <formula>$B$52="Oui"</formula>
    </cfRule>
    <cfRule type="expression" dxfId="77" priority="20">
      <formula>$B$52="Non"</formula>
    </cfRule>
  </conditionalFormatting>
  <conditionalFormatting sqref="B53">
    <cfRule type="expression" dxfId="76" priority="1">
      <formula>$B$53="Non"</formula>
    </cfRule>
    <cfRule type="expression" dxfId="75" priority="2">
      <formula>$B$53="Oui"</formula>
    </cfRule>
  </conditionalFormatting>
  <dataValidations count="5">
    <dataValidation type="list" allowBlank="1" showInputMessage="1" showErrorMessage="1" promptTitle="Célib, En couple Marié Pacsé" sqref="B8" xr:uid="{D8CEFD6C-1EB2-4600-9A1E-DD6B0B4F491B}">
      <formula1>"Célibataire,En couple,Marié,Pacsé"</formula1>
    </dataValidation>
    <dataValidation type="list" showInputMessage="1" showErrorMessage="1" sqref="B27 B30 B54:B57 B33 B41:B47" xr:uid="{2CD9A4A7-B0E7-4AFA-9D3D-76A00BD3AC51}">
      <formula1>"Oui,Non"</formula1>
    </dataValidation>
    <dataValidation type="list" allowBlank="1" showInputMessage="1" showErrorMessage="1" promptTitle="0% 11% 30% 41% 45%" sqref="B40:B41" xr:uid="{7FA17602-4D19-4599-9F41-0A5148445CD2}">
      <formula1>"0,11%,30%,41%,45%"</formula1>
    </dataValidation>
    <dataValidation type="list" allowBlank="1" showInputMessage="1" showErrorMessage="1" sqref="B48 B52:B53" xr:uid="{A1F81FAB-A0B9-4C01-94B1-6E6B5B79BF94}">
      <formula1>"Oui,Non"</formula1>
    </dataValidation>
    <dataValidation type="list" allowBlank="1" showInputMessage="1" showErrorMessage="1" sqref="B7" xr:uid="{0F43E20F-A8F6-45F3-93B3-BC6F74021811}">
      <formula1>" ,&lt;30 ans,30 à 39 ans,40 à 49 ans,50 à 59 ans,60 à 69 ans,&gt;70 ans"</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518E-D4CD-4740-B17F-E536EF3E679D}">
  <dimension ref="A1:C15"/>
  <sheetViews>
    <sheetView workbookViewId="0">
      <selection activeCell="G14" sqref="G14"/>
    </sheetView>
  </sheetViews>
  <sheetFormatPr baseColWidth="10" defaultRowHeight="15" x14ac:dyDescent="0.25"/>
  <cols>
    <col min="1" max="1" width="30.42578125" customWidth="1"/>
    <col min="2" max="2" width="31.140625" customWidth="1"/>
    <col min="3" max="3" width="72.5703125" customWidth="1"/>
  </cols>
  <sheetData>
    <row r="1" spans="1:3" ht="15" customHeight="1" x14ac:dyDescent="0.45">
      <c r="A1" s="1" t="s">
        <v>28</v>
      </c>
      <c r="B1" s="2"/>
      <c r="C1" s="2"/>
    </row>
    <row r="2" spans="1:3" ht="15" customHeight="1" x14ac:dyDescent="0.25">
      <c r="A2" s="21" t="s">
        <v>30</v>
      </c>
      <c r="B2" s="22"/>
      <c r="C2" s="22"/>
    </row>
    <row r="3" spans="1:3" ht="24.75" customHeight="1" x14ac:dyDescent="0.25">
      <c r="A3" s="22"/>
      <c r="B3" s="22"/>
      <c r="C3" s="22"/>
    </row>
    <row r="4" spans="1:3" ht="20.25" x14ac:dyDescent="0.45">
      <c r="A4" s="3"/>
      <c r="B4" s="3"/>
      <c r="C4" s="3"/>
    </row>
    <row r="5" spans="1:3" ht="15" customHeight="1" x14ac:dyDescent="0.45">
      <c r="A5" s="1" t="s">
        <v>29</v>
      </c>
      <c r="B5" s="2"/>
      <c r="C5" s="2"/>
    </row>
    <row r="6" spans="1:3" x14ac:dyDescent="0.25">
      <c r="A6" s="21" t="s">
        <v>31</v>
      </c>
      <c r="B6" s="22"/>
      <c r="C6" s="22"/>
    </row>
    <row r="7" spans="1:3" ht="116.25" customHeight="1" x14ac:dyDescent="0.25">
      <c r="A7" s="22"/>
      <c r="B7" s="22"/>
      <c r="C7" s="22"/>
    </row>
    <row r="8" spans="1:3" ht="20.25" x14ac:dyDescent="0.45">
      <c r="A8" s="3"/>
      <c r="B8" s="3"/>
      <c r="C8" s="3"/>
    </row>
    <row r="9" spans="1:3" ht="36.75" x14ac:dyDescent="0.8">
      <c r="A9" s="14" t="s">
        <v>65</v>
      </c>
      <c r="B9" s="15"/>
      <c r="C9" s="15"/>
    </row>
    <row r="10" spans="1:3" ht="20.25" x14ac:dyDescent="0.25">
      <c r="A10" s="16" t="s">
        <v>2</v>
      </c>
      <c r="B10" s="16" t="s">
        <v>55</v>
      </c>
      <c r="C10" s="16" t="s">
        <v>56</v>
      </c>
    </row>
    <row r="11" spans="1:3" ht="98.25" customHeight="1" x14ac:dyDescent="0.25">
      <c r="A11" s="17" t="s">
        <v>21</v>
      </c>
      <c r="B11" s="13">
        <f>'Auto-évaluation patrimoniale'!D13/5*10</f>
        <v>6</v>
      </c>
      <c r="C11" s="6" t="str">
        <f>_xlfn.CONCAT('Auto-évaluation patrimoniale'!C14,'Auto-évaluation patrimoniale'!C19,'Auto-évaluation patrimoniale'!C21,'Auto-évaluation patrimoniale'!C22,'Auto-évaluation patrimoniale'!C23)</f>
        <v>Vous n'avez pas de crédit à la consommation, c'est parfait !Votre taux d'endettement est faible.Votre épargne de précaution est trop faible.Votre épargne disponible vous permettrait de rembourser vos crédits à la consommation.</v>
      </c>
    </row>
    <row r="12" spans="1:3" ht="99.75" customHeight="1" x14ac:dyDescent="0.25">
      <c r="A12" s="17" t="s">
        <v>22</v>
      </c>
      <c r="B12" s="13">
        <f>'Auto-évaluation patrimoniale'!D26/5*10</f>
        <v>0</v>
      </c>
      <c r="C12" s="6" t="str">
        <f>_xlfn.CONCAT('Auto-évaluation patrimoniale'!C27,'Auto-évaluation patrimoniale'!C29,'Auto-évaluation patrimoniale'!C30,'Auto-évaluation patrimoniale'!C32,'Auto-évaluation patrimoniale'!C33,'Auto-évaluation patrimoniale'!C35)</f>
        <v>Vous n'êtes pas propriétaire de votre résidence principale.Vous n'avez pas d'investissement locatif.</v>
      </c>
    </row>
    <row r="13" spans="1:3" ht="127.5" customHeight="1" x14ac:dyDescent="0.25">
      <c r="A13" s="17" t="s">
        <v>23</v>
      </c>
      <c r="B13" s="13">
        <f>'Auto-évaluation patrimoniale'!D38/8*10</f>
        <v>2.5</v>
      </c>
      <c r="C13" s="6" t="str">
        <f>_xlfn.CONCAT('Auto-évaluation patrimoniale'!C39,'Auto-évaluation patrimoniale'!C42,'Auto-évaluation patrimoniale'!C47,'Auto-évaluation patrimoniale'!C48)</f>
        <v>Le montant de votre impôt sur le revenu est faible.Il y a plusieurs pistes que vous n'avez pas encore explorées au niveau fiscalité / retraite. Un rendez-vous avec un CGP pourrait vous aider à y voir plus clair.Vous devez développer d'autres sources de revenus et l'investissement est une des réponses.</v>
      </c>
    </row>
    <row r="14" spans="1:3" ht="173.25" customHeight="1" x14ac:dyDescent="0.25">
      <c r="A14" s="17" t="s">
        <v>24</v>
      </c>
      <c r="B14" s="13">
        <f>'Auto-évaluation patrimoniale'!D51/5*10</f>
        <v>0</v>
      </c>
      <c r="C14" s="6" t="str">
        <f>_xlfn.CONCAT('Auto-évaluation patrimoniale'!C52,'Auto-évaluation patrimoniale'!C53,'Auto-évaluation patrimoniale'!C54,'Auto-évaluation patrimoniale'!C55,'Auto-évaluation patrimoniale'!C56,'Auto-évaluation patrimoniale'!C57)</f>
        <v>Vous devriez aborder avec votre famille les aspects transmission / donation / assurance-vie / prévoyance, ces sujets doivent être préparés. Peut être est-ce le moment de revoir ensemble votre stratégie. Si vous avez des enfants mineurs, il est peut être temps de constituer un patrimoine à leurs transmettre pour les moments importants de leur vie(étude, permis de conduire, apport immobilier).</v>
      </c>
    </row>
    <row r="15" spans="1:3" ht="36.75" x14ac:dyDescent="0.25">
      <c r="A15" s="18" t="s">
        <v>59</v>
      </c>
      <c r="B15" s="19">
        <f>(B11+B12+B13+B14)/4</f>
        <v>2.125</v>
      </c>
      <c r="C15" s="20"/>
    </row>
  </sheetData>
  <mergeCells count="5">
    <mergeCell ref="A5:C5"/>
    <mergeCell ref="A6:C7"/>
    <mergeCell ref="A1:C1"/>
    <mergeCell ref="A2:C3"/>
    <mergeCell ref="A9:C9"/>
  </mergeCells>
  <conditionalFormatting sqref="B13">
    <cfRule type="expression" dxfId="29" priority="13">
      <formula>$B$13&gt;=7.5</formula>
    </cfRule>
    <cfRule type="expression" dxfId="28" priority="14">
      <formula>AND($B$13&gt;=5,$B$13&lt;7.5)</formula>
    </cfRule>
    <cfRule type="expression" dxfId="27" priority="15">
      <formula>$B$13&lt;5</formula>
    </cfRule>
  </conditionalFormatting>
  <conditionalFormatting sqref="B14">
    <cfRule type="expression" dxfId="15" priority="10">
      <formula>$B$14&gt;7.5</formula>
    </cfRule>
    <cfRule type="expression" dxfId="26" priority="11">
      <formula>AND($B$14&gt;=5,$B$14&lt;7.5)</formula>
    </cfRule>
    <cfRule type="expression" dxfId="25" priority="12">
      <formula>$B$14&lt;5</formula>
    </cfRule>
  </conditionalFormatting>
  <conditionalFormatting sqref="B12">
    <cfRule type="expression" dxfId="24" priority="7">
      <formula>$B$12&gt;=7.5</formula>
    </cfRule>
    <cfRule type="expression" dxfId="23" priority="8">
      <formula>AND($B$12&gt;=5,$B$12&lt;7.5)</formula>
    </cfRule>
    <cfRule type="expression" dxfId="22" priority="9">
      <formula>$B$12&lt;5</formula>
    </cfRule>
  </conditionalFormatting>
  <conditionalFormatting sqref="B11">
    <cfRule type="expression" dxfId="21" priority="4">
      <formula>$B$11&gt;=7.5</formula>
    </cfRule>
    <cfRule type="expression" dxfId="20" priority="5">
      <formula>AND(B11&gt;=5,$B$11&lt;7.5)</formula>
    </cfRule>
    <cfRule type="expression" dxfId="19" priority="6">
      <formula>$B11&lt;5</formula>
    </cfRule>
  </conditionalFormatting>
  <conditionalFormatting sqref="B15">
    <cfRule type="expression" dxfId="18" priority="1">
      <formula>$B$15&gt;=7.5</formula>
    </cfRule>
    <cfRule type="expression" dxfId="17" priority="2">
      <formula>"ET($B$15&gt;=5;$B$15&lt;7,5)"</formula>
    </cfRule>
    <cfRule type="expression" dxfId="16" priority="3">
      <formula>$B$15&lt;5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Auto-évaluation patrimoniale</vt:lpstr>
      <vt:lpstr>Aide + Synthèse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Christophe PILLETTE</cp:lastModifiedBy>
  <dcterms:created xsi:type="dcterms:W3CDTF">2025-10-18T15:12:13Z</dcterms:created>
  <dcterms:modified xsi:type="dcterms:W3CDTF">2025-10-20T12:23:42Z</dcterms:modified>
</cp:coreProperties>
</file>